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tiznl.sharepoint.com/sites/testenuitrolMO-Voorbereiding/Gedeelde documenten/Voorbereiding/Subsidieregeling/Publicatie/DEF documenten publicatie/Website Samenvoormedicatieoverdracht/"/>
    </mc:Choice>
  </mc:AlternateContent>
  <xr:revisionPtr revIDLastSave="14" documentId="8_{9ED15FA0-8274-D544-8D26-AFA50856B904}" xr6:coauthVersionLast="47" xr6:coauthVersionMax="47" xr10:uidLastSave="{CF4D3417-5DCC-44B4-825F-70A4E10D7486}"/>
  <bookViews>
    <workbookView xWindow="28680" yWindow="-120" windowWidth="29040" windowHeight="15840" xr2:uid="{ECA16305-1F2F-7F4F-A4A1-C14DBCB78FE5}"/>
  </bookViews>
  <sheets>
    <sheet name="MSZ (voorbeeld)" sheetId="2" r:id="rId1"/>
    <sheet name="OF (1)" sheetId="8" r:id="rId2"/>
    <sheet name="Penvoerder" sheetId="4" r:id="rId3"/>
    <sheet name="Totaal" sheetId="5" r:id="rId4"/>
    <sheet name="Gegevens 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B7" i="5"/>
  <c r="F14" i="4"/>
  <c r="F15" i="4"/>
  <c r="F16" i="4"/>
  <c r="D9" i="5" s="1"/>
  <c r="F8" i="4"/>
  <c r="F7" i="4"/>
  <c r="F6" i="4"/>
  <c r="F36" i="8"/>
  <c r="F47" i="8" s="1"/>
  <c r="C7" i="5" s="1"/>
  <c r="G34" i="8"/>
  <c r="F31" i="8"/>
  <c r="F30" i="8"/>
  <c r="F29" i="8"/>
  <c r="F25" i="8"/>
  <c r="F22" i="8"/>
  <c r="F42" i="8" s="1"/>
  <c r="F21" i="8"/>
  <c r="F20" i="8"/>
  <c r="F37" i="8"/>
  <c r="F17" i="8"/>
  <c r="F42" i="2"/>
  <c r="F37" i="2"/>
  <c r="F36" i="2"/>
  <c r="F47" i="2" s="1"/>
  <c r="F7" i="5" l="1"/>
  <c r="F17" i="4"/>
  <c r="D10" i="5" s="1"/>
  <c r="F10" i="5" s="1"/>
  <c r="F41" i="8"/>
  <c r="F48" i="8" s="1"/>
  <c r="C8" i="5" s="1"/>
  <c r="F33" i="8"/>
  <c r="F49" i="8"/>
  <c r="F38" i="8"/>
  <c r="C14" i="5" s="1"/>
  <c r="F49" i="2"/>
  <c r="B9" i="5" s="1"/>
  <c r="F38" i="2"/>
  <c r="F30" i="2"/>
  <c r="F25" i="2"/>
  <c r="F22" i="2"/>
  <c r="F21" i="2"/>
  <c r="F20" i="2"/>
  <c r="F41" i="2" s="1"/>
  <c r="F43" i="2" s="1"/>
  <c r="B15" i="5" s="1"/>
  <c r="F16" i="2"/>
  <c r="F15" i="2"/>
  <c r="M74" i="2"/>
  <c r="O74" i="2" s="1"/>
  <c r="D68" i="2" s="1"/>
  <c r="F68" i="2" s="1"/>
  <c r="G68" i="2" s="1"/>
  <c r="M73" i="2"/>
  <c r="O73" i="2" s="1"/>
  <c r="D69" i="2" s="1"/>
  <c r="F69" i="2" s="1"/>
  <c r="G69" i="2" s="1"/>
  <c r="M72" i="2"/>
  <c r="O72" i="2" s="1"/>
  <c r="M70" i="2"/>
  <c r="O70" i="2" s="1"/>
  <c r="M71" i="2"/>
  <c r="O71" i="2" s="1"/>
  <c r="D12" i="5" l="1"/>
  <c r="F43" i="8"/>
  <c r="C15" i="5" s="1"/>
  <c r="F15" i="5"/>
  <c r="F48" i="2"/>
  <c r="F50" i="8"/>
  <c r="C9" i="5"/>
  <c r="F9" i="5" s="1"/>
  <c r="F11" i="4"/>
  <c r="G70" i="2"/>
  <c r="F29" i="2" s="1"/>
  <c r="G34" i="2" s="1"/>
  <c r="D31" i="2"/>
  <c r="F31" i="2" s="1"/>
  <c r="C55" i="2"/>
  <c r="F14" i="2"/>
  <c r="F50" i="2" l="1"/>
  <c r="B8" i="5"/>
  <c r="F8" i="5" s="1"/>
  <c r="B14" i="5"/>
  <c r="F14" i="5" s="1"/>
  <c r="C59" i="2"/>
  <c r="F26" i="2" s="1"/>
  <c r="F18" i="4"/>
  <c r="F17" i="2"/>
  <c r="F33" i="2" l="1"/>
  <c r="C12" i="5"/>
  <c r="B12" i="5" l="1"/>
  <c r="F12" i="5" s="1"/>
</calcChain>
</file>

<file path=xl/sharedStrings.xml><?xml version="1.0" encoding="utf-8"?>
<sst xmlns="http://schemas.openxmlformats.org/spreadsheetml/2006/main" count="242" uniqueCount="134">
  <si>
    <t>De vergoeding voor zorgaanbieders is opgebouwd uit een deel specifiek voor de Kickstart en een deel obv de BIA</t>
  </si>
  <si>
    <t>Sector</t>
  </si>
  <si>
    <t>MSZ</t>
  </si>
  <si>
    <t>Ziekenhuis de blije patiënt</t>
  </si>
  <si>
    <t>Type zorgaanbieder</t>
  </si>
  <si>
    <t>Algemeen  ziekenhuis</t>
  </si>
  <si>
    <t>Aantal medewerkers</t>
  </si>
  <si>
    <t>Aantal UZI-passen extra</t>
  </si>
  <si>
    <t>Leverancier</t>
  </si>
  <si>
    <t>Unisoft</t>
  </si>
  <si>
    <t>Subsidiabele activiteit</t>
  </si>
  <si>
    <t>Totaal uren</t>
  </si>
  <si>
    <t>Tarief (€)</t>
  </si>
  <si>
    <t>Vergoeding</t>
  </si>
  <si>
    <t>De-minimis</t>
  </si>
  <si>
    <t>Offerte/onderbouwing</t>
  </si>
  <si>
    <t>Vergoeding voor ICT-leverancier</t>
  </si>
  <si>
    <t xml:space="preserve">Aanpassing informatiesysteem </t>
  </si>
  <si>
    <t>1 (aanpassen informatiesystemen)</t>
  </si>
  <si>
    <t>Doc-MSZ01</t>
  </si>
  <si>
    <t>Begeleiding praktijktesten/1e uitrol (2 regio's: +50%)</t>
  </si>
  <si>
    <t>Off-MSZ02</t>
  </si>
  <si>
    <t>Kennisdeling</t>
  </si>
  <si>
    <t>3 (kennisdeling)</t>
  </si>
  <si>
    <t>Off-MSZ01</t>
  </si>
  <si>
    <t>Totaal vergoeding ICT-leverancier</t>
  </si>
  <si>
    <t>Vergoeding voor zorgaanbieder</t>
  </si>
  <si>
    <t>Projectmanagement (A1 en B1)</t>
  </si>
  <si>
    <t>2 (implementatie MP9)</t>
  </si>
  <si>
    <t>Doc-MSZ02 toelichting</t>
  </si>
  <si>
    <t>Projectondersteuning (A2 en B2)</t>
  </si>
  <si>
    <t>Doc-MSZ03 toelichting</t>
  </si>
  <si>
    <t>Vergoeding voor zorgaanbieder - specifiek Kickstart</t>
  </si>
  <si>
    <t>Begeleiding bouw/testen/1e uitrol (B3)</t>
  </si>
  <si>
    <t>Zie onder ****</t>
  </si>
  <si>
    <t>Aansluiting/ontsluiting * (B4)</t>
  </si>
  <si>
    <t>Zie onder *</t>
  </si>
  <si>
    <t>Vergoeding voor zorgaanbieder - obv BIA</t>
  </si>
  <si>
    <t>Proces- en inhoudelijke implementatie ** (A3)</t>
  </si>
  <si>
    <t>Zie onder **</t>
  </si>
  <si>
    <t>Verzorgen scholing (A6)</t>
  </si>
  <si>
    <t>De-Minimis</t>
  </si>
  <si>
    <t>Zie onder ***</t>
  </si>
  <si>
    <t>UZI-passen reservering (100%) (A8)</t>
  </si>
  <si>
    <t>Totaal vergoeding zorgaanbieder</t>
  </si>
  <si>
    <t>Waarvan de-minimis</t>
  </si>
  <si>
    <t>Activiteit 1</t>
  </si>
  <si>
    <t>Activiteit 3</t>
  </si>
  <si>
    <t xml:space="preserve">Totaal </t>
  </si>
  <si>
    <t>Zorgaanbieder</t>
  </si>
  <si>
    <t>Activiteit 2</t>
  </si>
  <si>
    <t>Totale vergoeding</t>
  </si>
  <si>
    <t xml:space="preserve">* Aansluiting/ontsluiting </t>
  </si>
  <si>
    <t xml:space="preserve">a. Toestemmingsvraagstuk/voorziening: </t>
  </si>
  <si>
    <t>Het verkrijgen van toestemmingen om deel te nemen aan de kickstart door patiënten: akkoord geven om gegevens te delen, ondertekenen van toestemmingsformulier en registratie in het EPD.</t>
  </si>
  <si>
    <t>Denk aan het neerzetten van een balie /desk in de poli ontvangstruimte. Uitgaande van externe inzet: 0,5 fte (externe medewerker/ ondersteuner met een tarief van 73 euro/ uur) voor een periode van 9 maanden</t>
  </si>
  <si>
    <t>(deze activiteit start voorafgaand aan de go-live en loopt nog een aantal maanden door na go live).</t>
  </si>
  <si>
    <t xml:space="preserve">b. Support voor patiënt tbv PGO gebruik </t>
  </si>
  <si>
    <t>Voorbereiding, werving/selectie van patiënten begeleiden en voorlichten etc.  </t>
  </si>
  <si>
    <t>Het begeleiden van patiënten die middels hun PGO gaan deelnemen. Telefonische helpdesk die beschikbaar is voor vragen en de werving etc kan doen; 0,5 fte (externe medewerker/ ondersteuner met een tarief van 73 euro/ uur) voor een periode van 9 maanden</t>
  </si>
  <si>
    <t>** Proces en inhoudelijke implementatie</t>
  </si>
  <si>
    <t xml:space="preserve">Weken </t>
  </si>
  <si>
    <t>Uren</t>
  </si>
  <si>
    <t>Jaarkosten</t>
  </si>
  <si>
    <t>uren 2022</t>
  </si>
  <si>
    <t>Uurloon</t>
  </si>
  <si>
    <t>Kosten</t>
  </si>
  <si>
    <t>Loonkosten</t>
  </si>
  <si>
    <t>Apotheker (schaal 15)</t>
  </si>
  <si>
    <t>FTE</t>
  </si>
  <si>
    <t>factor</t>
  </si>
  <si>
    <t>sociale</t>
  </si>
  <si>
    <t>loonkosten</t>
  </si>
  <si>
    <t>kosten</t>
  </si>
  <si>
    <t>incl.</t>
  </si>
  <si>
    <t>Apothekers ass. (schaal 7)</t>
  </si>
  <si>
    <t>inschaling</t>
  </si>
  <si>
    <t>salaris/mnd</t>
  </si>
  <si>
    <t>bruto</t>
  </si>
  <si>
    <t>lasten</t>
  </si>
  <si>
    <t>per fte (bruto)</t>
  </si>
  <si>
    <t>werkplek per fte</t>
  </si>
  <si>
    <t>schaal 12</t>
  </si>
  <si>
    <t>schaal 11</t>
  </si>
  <si>
    <t>schaal 6</t>
  </si>
  <si>
    <t>schaal 7</t>
  </si>
  <si>
    <t>schaal 15</t>
  </si>
  <si>
    <t>OF</t>
  </si>
  <si>
    <t>Openbare Apotheek De Windhoek</t>
  </si>
  <si>
    <t>MediIT</t>
  </si>
  <si>
    <t xml:space="preserve">Totaal uren </t>
  </si>
  <si>
    <t>Tarief incl. btw (€)</t>
  </si>
  <si>
    <t xml:space="preserve">De-minimis </t>
  </si>
  <si>
    <t>zie off-apo1-01</t>
  </si>
  <si>
    <t>de-minimis</t>
  </si>
  <si>
    <t>Aansluiting/ontsluiting (B4)</t>
  </si>
  <si>
    <t>Zie memo apo1 - 01</t>
  </si>
  <si>
    <t>Proces- en inhoudelijke implementatie (A3)</t>
  </si>
  <si>
    <t>Zie memo</t>
  </si>
  <si>
    <t>zie offerte apo1-02</t>
  </si>
  <si>
    <t>Voorbeeld berekening Kickstart, obv BIA rekening houdend met type en omvang zorgaanbieder. Bedragen x € 1000 en inclusief btw</t>
  </si>
  <si>
    <t>Penvoerder</t>
  </si>
  <si>
    <t>Aantal uren</t>
  </si>
  <si>
    <t>Projectmanagement</t>
  </si>
  <si>
    <t>4 (organisatie samenwerkingsverband)</t>
  </si>
  <si>
    <t>zie offerte pen-01</t>
  </si>
  <si>
    <t>Projectondersteuning</t>
  </si>
  <si>
    <t>zie offerte pen-02</t>
  </si>
  <si>
    <t>Controler/administratie</t>
  </si>
  <si>
    <t>*</t>
  </si>
  <si>
    <t>Accountant</t>
  </si>
  <si>
    <t>zie offerte pen-03</t>
  </si>
  <si>
    <t xml:space="preserve">Kennisdeling </t>
  </si>
  <si>
    <t>Totaal vergoeding penvoerder</t>
  </si>
  <si>
    <t>Activiteit 4</t>
  </si>
  <si>
    <t>Totaal</t>
  </si>
  <si>
    <t>*  Controler van regio-organisatie 4 uur per week, gedurende 2 jaar.</t>
  </si>
  <si>
    <t>Sectoren/activiteiten</t>
  </si>
  <si>
    <t>OF1</t>
  </si>
  <si>
    <t>nvt</t>
  </si>
  <si>
    <t>T.b.v. Leverancier</t>
  </si>
  <si>
    <t>T.b.v. Zorgaanbieder</t>
  </si>
  <si>
    <t>Het gezamenlijk met ICT-leveranciers aanpassen van de zorginformatiesystemen, om medicatieoverdracht mogelijk te maken, conform de eisen en technische specificaties van MP9</t>
  </si>
  <si>
    <t>De implementatie van MP9 in combinatie met de richtlijn, in de werkprocessen van de zorgaanbieders</t>
  </si>
  <si>
    <t>Kennisdeling, ten behoeve van alle bij de medicatieoverdracht betrokken sectoren en leveranciers</t>
  </si>
  <si>
    <t>De activiteiten rondom de opzet van de (project)organisatie van het samenwerkingsverband</t>
  </si>
  <si>
    <t>HZ</t>
  </si>
  <si>
    <t>TZ</t>
  </si>
  <si>
    <t>VVT - verpleeg</t>
  </si>
  <si>
    <t>VVT - thuiszorg</t>
  </si>
  <si>
    <t>GGZ</t>
  </si>
  <si>
    <t>GZ</t>
  </si>
  <si>
    <t>Voorbeeld berekening Kickstart, obv BIA rekening houdend met type en omvang zorgaanbieder. Bedragen inclusief btw</t>
  </si>
  <si>
    <t>De vergoeding voor zorgaanbieders is in het kader van het voorkomen van staatssteun met een DAEB de-minimis van 500 K€ beperkt voor niet markt-conforme vergoeding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</si>
</sst>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\ * #,##0.00_);_(&quot;€&quot;\ * \(#,##0.00\);_(&quot;€&quot;\ * &quot;-&quot;??_);_(@_)"/>
    <numFmt numFmtId="165" formatCode="&quot;€&quot;\ #,##0"/>
    <numFmt numFmtId="166" formatCode="_(&quot;€&quot;\ * #,##0_);_(&quot;€&quot;\ * \(#,##0\);_(&quot;€&quot;\ * &quot;-&quot;??_);_(@_)"/>
    <numFmt numFmtId="167" formatCode="_ [$€-413]\ * #,##0_ ;_ [$€-413]\ * \-#,##0_ ;_ [$€-413]\ * &quot;-&quot;??_ ;_ @_ 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8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0" fontId="4" fillId="2" borderId="0" xfId="0" applyFont="1" applyFill="1"/>
    <xf numFmtId="1" fontId="2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0" fontId="5" fillId="0" borderId="0" xfId="0" applyFont="1"/>
    <xf numFmtId="1" fontId="0" fillId="3" borderId="0" xfId="0" applyNumberFormat="1" applyFill="1"/>
    <xf numFmtId="1" fontId="5" fillId="0" borderId="0" xfId="0" applyNumberFormat="1" applyFont="1"/>
    <xf numFmtId="1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2" fillId="0" borderId="0" xfId="0" applyNumberFormat="1" applyFont="1" applyAlignment="1">
      <alignment horizontal="left"/>
    </xf>
    <xf numFmtId="1" fontId="0" fillId="3" borderId="0" xfId="0" applyNumberFormat="1" applyFill="1" applyAlignment="1">
      <alignment horizontal="left"/>
    </xf>
    <xf numFmtId="1" fontId="0" fillId="3" borderId="0" xfId="0" applyNumberFormat="1" applyFill="1" applyAlignment="1">
      <alignment horizontal="righ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1" fontId="4" fillId="0" borderId="0" xfId="0" applyNumberFormat="1" applyFont="1"/>
    <xf numFmtId="1" fontId="4" fillId="3" borderId="0" xfId="0" applyNumberFormat="1" applyFont="1" applyFill="1"/>
    <xf numFmtId="1" fontId="2" fillId="3" borderId="0" xfId="0" applyNumberFormat="1" applyFont="1" applyFill="1"/>
    <xf numFmtId="1" fontId="0" fillId="3" borderId="0" xfId="0" applyNumberFormat="1" applyFill="1" applyAlignment="1">
      <alignment horizontal="center"/>
    </xf>
    <xf numFmtId="1" fontId="2" fillId="3" borderId="0" xfId="0" applyNumberFormat="1" applyFont="1" applyFill="1" applyAlignment="1">
      <alignment horizontal="left"/>
    </xf>
    <xf numFmtId="165" fontId="0" fillId="0" borderId="0" xfId="0" applyNumberFormat="1"/>
    <xf numFmtId="4" fontId="0" fillId="0" borderId="0" xfId="0" applyNumberFormat="1"/>
    <xf numFmtId="165" fontId="0" fillId="0" borderId="0" xfId="0" applyNumberFormat="1" applyAlignment="1">
      <alignment vertical="center"/>
    </xf>
    <xf numFmtId="165" fontId="0" fillId="3" borderId="0" xfId="0" applyNumberFormat="1" applyFill="1"/>
    <xf numFmtId="3" fontId="0" fillId="0" borderId="0" xfId="0" applyNumberFormat="1"/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7"/>
    </xf>
    <xf numFmtId="1" fontId="0" fillId="2" borderId="0" xfId="0" applyNumberFormat="1" applyFill="1"/>
    <xf numFmtId="0" fontId="5" fillId="2" borderId="0" xfId="0" applyFont="1" applyFill="1"/>
    <xf numFmtId="166" fontId="0" fillId="0" borderId="0" xfId="1" applyNumberFormat="1" applyFont="1"/>
    <xf numFmtId="1" fontId="3" fillId="0" borderId="0" xfId="0" applyNumberFormat="1" applyFont="1"/>
    <xf numFmtId="0" fontId="2" fillId="2" borderId="0" xfId="0" applyFont="1" applyFill="1" applyAlignment="1">
      <alignment horizontal="center"/>
    </xf>
    <xf numFmtId="165" fontId="7" fillId="0" borderId="0" xfId="1" applyNumberFormat="1" applyFont="1" applyFill="1"/>
    <xf numFmtId="165" fontId="2" fillId="0" borderId="0" xfId="0" applyNumberFormat="1" applyFont="1"/>
    <xf numFmtId="165" fontId="5" fillId="0" borderId="0" xfId="0" applyNumberFormat="1" applyFont="1"/>
    <xf numFmtId="1" fontId="4" fillId="2" borderId="0" xfId="0" applyNumberFormat="1" applyFont="1" applyFill="1"/>
    <xf numFmtId="165" fontId="0" fillId="2" borderId="0" xfId="0" applyNumberFormat="1" applyFill="1"/>
    <xf numFmtId="165" fontId="0" fillId="2" borderId="0" xfId="0" applyNumberFormat="1" applyFill="1" applyAlignment="1">
      <alignment vertical="center"/>
    </xf>
    <xf numFmtId="165" fontId="2" fillId="2" borderId="0" xfId="0" applyNumberFormat="1" applyFont="1" applyFill="1"/>
    <xf numFmtId="165" fontId="2" fillId="3" borderId="0" xfId="0" applyNumberFormat="1" applyFont="1" applyFill="1"/>
    <xf numFmtId="167" fontId="0" fillId="0" borderId="0" xfId="0" applyNumberFormat="1"/>
    <xf numFmtId="0" fontId="2" fillId="0" borderId="0" xfId="0" applyFont="1"/>
    <xf numFmtId="165" fontId="2" fillId="0" borderId="0" xfId="1" applyNumberFormat="1" applyFont="1" applyFill="1"/>
    <xf numFmtId="0" fontId="8" fillId="0" borderId="0" xfId="0" applyFont="1"/>
    <xf numFmtId="0" fontId="9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workbookViewId="0">
      <selection activeCell="G22" sqref="G22"/>
    </sheetView>
  </sheetViews>
  <sheetFormatPr defaultColWidth="9" defaultRowHeight="15.5" x14ac:dyDescent="0.35"/>
  <cols>
    <col min="1" max="1" width="53.83203125" style="1" customWidth="1"/>
    <col min="2" max="2" width="31.5" style="1" customWidth="1"/>
    <col min="3" max="3" width="18" style="1" customWidth="1"/>
    <col min="4" max="4" width="14.5" style="1" customWidth="1"/>
    <col min="5" max="5" width="13.5" style="1" customWidth="1"/>
    <col min="6" max="6" width="18" style="1" customWidth="1"/>
    <col min="7" max="7" width="13" style="1" customWidth="1"/>
    <col min="8" max="8" width="19.83203125" style="1" customWidth="1"/>
    <col min="9" max="16384" width="9" style="1"/>
  </cols>
  <sheetData>
    <row r="1" spans="1:8" x14ac:dyDescent="0.35">
      <c r="B1" s="9" t="s">
        <v>132</v>
      </c>
    </row>
    <row r="2" spans="1:8" ht="16.5" customHeight="1" x14ac:dyDescent="0.35">
      <c r="B2" s="1" t="s">
        <v>0</v>
      </c>
    </row>
    <row r="3" spans="1:8" ht="17.25" customHeight="1" x14ac:dyDescent="0.35">
      <c r="B3" s="1" t="s">
        <v>133</v>
      </c>
    </row>
    <row r="5" spans="1:8" x14ac:dyDescent="0.35">
      <c r="A5" s="10" t="s">
        <v>1</v>
      </c>
      <c r="B5" s="11" t="s">
        <v>2</v>
      </c>
      <c r="C5" s="1" t="s">
        <v>3</v>
      </c>
      <c r="F5" s="12"/>
    </row>
    <row r="6" spans="1:8" x14ac:dyDescent="0.35">
      <c r="A6" s="13" t="s">
        <v>4</v>
      </c>
      <c r="B6" s="14" t="s">
        <v>5</v>
      </c>
    </row>
    <row r="7" spans="1:8" x14ac:dyDescent="0.35">
      <c r="A7" s="13" t="s">
        <v>6</v>
      </c>
      <c r="B7" s="14">
        <v>1114</v>
      </c>
    </row>
    <row r="8" spans="1:8" x14ac:dyDescent="0.35">
      <c r="A8" s="13" t="s">
        <v>7</v>
      </c>
      <c r="B8" s="14">
        <v>902</v>
      </c>
    </row>
    <row r="9" spans="1:8" x14ac:dyDescent="0.35">
      <c r="A9" s="13" t="s">
        <v>8</v>
      </c>
      <c r="B9" s="14" t="s">
        <v>9</v>
      </c>
    </row>
    <row r="10" spans="1:8" x14ac:dyDescent="0.35">
      <c r="A10" s="13"/>
      <c r="B10" s="14"/>
    </row>
    <row r="11" spans="1:8" x14ac:dyDescent="0.35">
      <c r="A11" s="15"/>
      <c r="B11" s="16"/>
    </row>
    <row r="12" spans="1:8" x14ac:dyDescent="0.35">
      <c r="A12" s="16"/>
      <c r="B12" s="10" t="s">
        <v>10</v>
      </c>
      <c r="C12" s="10"/>
      <c r="D12" s="10" t="s">
        <v>11</v>
      </c>
      <c r="E12" s="10" t="s">
        <v>12</v>
      </c>
      <c r="F12" s="20" t="s">
        <v>13</v>
      </c>
      <c r="G12" s="4" t="s">
        <v>14</v>
      </c>
      <c r="H12" s="4" t="s">
        <v>15</v>
      </c>
    </row>
    <row r="13" spans="1:8" x14ac:dyDescent="0.35">
      <c r="A13" s="9" t="s">
        <v>16</v>
      </c>
    </row>
    <row r="14" spans="1:8" x14ac:dyDescent="0.35">
      <c r="A14" s="1" t="s">
        <v>17</v>
      </c>
      <c r="B14" s="15" t="s">
        <v>18</v>
      </c>
      <c r="E14" s="23">
        <v>1250000</v>
      </c>
      <c r="F14" s="23">
        <f>E14</f>
        <v>1250000</v>
      </c>
      <c r="H14" s="1" t="s">
        <v>19</v>
      </c>
    </row>
    <row r="15" spans="1:8" x14ac:dyDescent="0.35">
      <c r="A15" s="1" t="s">
        <v>20</v>
      </c>
      <c r="B15" s="15" t="s">
        <v>18</v>
      </c>
      <c r="D15" s="1">
        <v>186</v>
      </c>
      <c r="E15" s="27">
        <v>121</v>
      </c>
      <c r="F15" s="23">
        <f>D15*E15</f>
        <v>22506</v>
      </c>
      <c r="H15" s="1" t="s">
        <v>21</v>
      </c>
    </row>
    <row r="16" spans="1:8" x14ac:dyDescent="0.35">
      <c r="A16" s="1" t="s">
        <v>22</v>
      </c>
      <c r="B16" s="15" t="s">
        <v>23</v>
      </c>
      <c r="D16" s="1">
        <v>145</v>
      </c>
      <c r="E16" s="27">
        <v>121</v>
      </c>
      <c r="F16" s="23">
        <f>D16*E16</f>
        <v>17545</v>
      </c>
      <c r="H16" s="1" t="s">
        <v>24</v>
      </c>
    </row>
    <row r="17" spans="1:8" x14ac:dyDescent="0.35">
      <c r="A17" s="19" t="s">
        <v>25</v>
      </c>
      <c r="B17" s="13"/>
      <c r="C17" s="8"/>
      <c r="D17" s="8"/>
      <c r="E17" s="26"/>
      <c r="F17" s="42">
        <f>SUM(F14:F16)</f>
        <v>1290051</v>
      </c>
    </row>
    <row r="18" spans="1:8" x14ac:dyDescent="0.35">
      <c r="B18" s="15"/>
      <c r="E18" s="24"/>
    </row>
    <row r="19" spans="1:8" x14ac:dyDescent="0.35">
      <c r="A19" s="9" t="s">
        <v>26</v>
      </c>
      <c r="B19" s="15"/>
      <c r="E19" s="24"/>
    </row>
    <row r="20" spans="1:8" x14ac:dyDescent="0.35">
      <c r="A20" s="1" t="s">
        <v>27</v>
      </c>
      <c r="B20" s="15" t="s">
        <v>28</v>
      </c>
      <c r="D20" s="1">
        <v>1800</v>
      </c>
      <c r="E20" s="27">
        <v>121</v>
      </c>
      <c r="F20" s="23">
        <f t="shared" ref="F20:F31" si="0">D20*E20</f>
        <v>217800</v>
      </c>
      <c r="H20" s="1" t="s">
        <v>29</v>
      </c>
    </row>
    <row r="21" spans="1:8" x14ac:dyDescent="0.35">
      <c r="A21" s="1" t="s">
        <v>30</v>
      </c>
      <c r="B21" s="15" t="s">
        <v>28</v>
      </c>
      <c r="D21" s="1">
        <v>1200</v>
      </c>
      <c r="E21" s="27">
        <v>67</v>
      </c>
      <c r="F21" s="23">
        <f t="shared" si="0"/>
        <v>80400</v>
      </c>
      <c r="H21" s="1" t="s">
        <v>29</v>
      </c>
    </row>
    <row r="22" spans="1:8" x14ac:dyDescent="0.35">
      <c r="A22" s="1" t="s">
        <v>22</v>
      </c>
      <c r="B22" s="15" t="s">
        <v>23</v>
      </c>
      <c r="D22" s="1">
        <v>120</v>
      </c>
      <c r="E22" s="27">
        <v>121</v>
      </c>
      <c r="F22" s="23">
        <f t="shared" si="0"/>
        <v>14520</v>
      </c>
      <c r="H22" s="1" t="s">
        <v>31</v>
      </c>
    </row>
    <row r="23" spans="1:8" x14ac:dyDescent="0.35">
      <c r="B23" s="15"/>
      <c r="E23" s="27"/>
      <c r="F23" s="23"/>
    </row>
    <row r="24" spans="1:8" x14ac:dyDescent="0.35">
      <c r="A24" s="9" t="s">
        <v>32</v>
      </c>
      <c r="B24" s="15"/>
      <c r="E24" s="27"/>
      <c r="F24" s="23"/>
    </row>
    <row r="25" spans="1:8" x14ac:dyDescent="0.35">
      <c r="A25" s="1" t="s">
        <v>33</v>
      </c>
      <c r="B25" s="15" t="s">
        <v>28</v>
      </c>
      <c r="D25" s="1">
        <v>640</v>
      </c>
      <c r="E25" s="27">
        <v>64</v>
      </c>
      <c r="F25" s="23">
        <f t="shared" si="0"/>
        <v>40960</v>
      </c>
      <c r="G25" s="1" t="s">
        <v>14</v>
      </c>
      <c r="H25" s="1" t="s">
        <v>34</v>
      </c>
    </row>
    <row r="26" spans="1:8" x14ac:dyDescent="0.35">
      <c r="A26" s="1" t="s">
        <v>35</v>
      </c>
      <c r="B26" s="15" t="s">
        <v>28</v>
      </c>
      <c r="E26" s="27"/>
      <c r="F26" s="23">
        <f>C55+C59</f>
        <v>94608</v>
      </c>
      <c r="H26" s="1" t="s">
        <v>36</v>
      </c>
    </row>
    <row r="27" spans="1:8" x14ac:dyDescent="0.35">
      <c r="B27" s="15"/>
      <c r="E27" s="27"/>
      <c r="F27" s="23"/>
    </row>
    <row r="28" spans="1:8" x14ac:dyDescent="0.35">
      <c r="A28" s="9" t="s">
        <v>37</v>
      </c>
      <c r="B28" s="15"/>
      <c r="E28" s="27"/>
      <c r="F28" s="23"/>
    </row>
    <row r="29" spans="1:8" x14ac:dyDescent="0.35">
      <c r="A29" s="1" t="s">
        <v>38</v>
      </c>
      <c r="B29" s="15" t="s">
        <v>28</v>
      </c>
      <c r="E29" s="27"/>
      <c r="F29" s="23">
        <f>G70</f>
        <v>59803.675906976743</v>
      </c>
      <c r="G29" s="1" t="s">
        <v>14</v>
      </c>
      <c r="H29" s="1" t="s">
        <v>39</v>
      </c>
    </row>
    <row r="30" spans="1:8" x14ac:dyDescent="0.35">
      <c r="A30" s="1" t="s">
        <v>40</v>
      </c>
      <c r="B30" s="15" t="s">
        <v>28</v>
      </c>
      <c r="D30" s="1">
        <v>320</v>
      </c>
      <c r="E30" s="27">
        <v>64</v>
      </c>
      <c r="F30" s="23">
        <f t="shared" si="0"/>
        <v>20480</v>
      </c>
      <c r="G30" s="1" t="s">
        <v>41</v>
      </c>
      <c r="H30" s="1" t="s">
        <v>42</v>
      </c>
    </row>
    <row r="31" spans="1:8" x14ac:dyDescent="0.35">
      <c r="A31" s="1" t="s">
        <v>43</v>
      </c>
      <c r="B31" s="15" t="s">
        <v>28</v>
      </c>
      <c r="D31" s="1">
        <f>B8</f>
        <v>902</v>
      </c>
      <c r="E31" s="27">
        <v>255</v>
      </c>
      <c r="F31" s="23">
        <f t="shared" si="0"/>
        <v>230010</v>
      </c>
    </row>
    <row r="32" spans="1:8" x14ac:dyDescent="0.35">
      <c r="A32" s="18"/>
      <c r="B32" s="15"/>
    </row>
    <row r="33" spans="1:7" x14ac:dyDescent="0.35">
      <c r="A33" s="19" t="s">
        <v>44</v>
      </c>
      <c r="B33" s="21"/>
      <c r="C33" s="8"/>
      <c r="D33" s="8"/>
      <c r="E33" s="8"/>
      <c r="F33" s="42">
        <f>SUM(F20:F31)</f>
        <v>758581.67590697668</v>
      </c>
    </row>
    <row r="34" spans="1:7" x14ac:dyDescent="0.35">
      <c r="C34" s="17"/>
      <c r="F34" s="33" t="s">
        <v>45</v>
      </c>
      <c r="G34" s="43">
        <f>SUMIF(G14:G31,"de-minimis",F14:F31)</f>
        <v>121243.67590697674</v>
      </c>
    </row>
    <row r="35" spans="1:7" x14ac:dyDescent="0.35">
      <c r="A35" s="37" t="s">
        <v>8</v>
      </c>
      <c r="B35" s="23"/>
      <c r="C35" s="23"/>
      <c r="D35" s="23"/>
      <c r="E35" s="23"/>
    </row>
    <row r="36" spans="1:7" x14ac:dyDescent="0.35">
      <c r="A36" s="23" t="s">
        <v>46</v>
      </c>
      <c r="B36" s="23"/>
      <c r="C36" s="23"/>
      <c r="D36" s="23"/>
      <c r="E36" s="23"/>
      <c r="F36" s="23">
        <f>SUMIF(B14:B16,"1 (aanpassen informatiesystemen)",F14:F16)</f>
        <v>1272506</v>
      </c>
    </row>
    <row r="37" spans="1:7" x14ac:dyDescent="0.35">
      <c r="A37" s="1" t="s">
        <v>47</v>
      </c>
      <c r="B37" s="23"/>
      <c r="C37" s="25"/>
      <c r="D37" s="23"/>
      <c r="E37" s="23"/>
      <c r="F37" s="23">
        <f>SUMIF(B14:B16,"3 (kennisdeling)",F14:F16)</f>
        <v>17545</v>
      </c>
    </row>
    <row r="38" spans="1:7" x14ac:dyDescent="0.35">
      <c r="A38" s="38" t="s">
        <v>48</v>
      </c>
      <c r="B38" s="39"/>
      <c r="C38" s="40"/>
      <c r="D38" s="39"/>
      <c r="E38" s="39"/>
      <c r="F38" s="41">
        <f>SUM(F36:F37)</f>
        <v>1290051</v>
      </c>
    </row>
    <row r="39" spans="1:7" x14ac:dyDescent="0.35">
      <c r="A39" s="2"/>
      <c r="B39" s="23"/>
      <c r="C39" s="25"/>
      <c r="D39" s="23"/>
      <c r="E39" s="23"/>
      <c r="F39" s="23"/>
    </row>
    <row r="40" spans="1:7" x14ac:dyDescent="0.35">
      <c r="A40" s="9" t="s">
        <v>49</v>
      </c>
      <c r="E40" s="23"/>
    </row>
    <row r="41" spans="1:7" x14ac:dyDescent="0.35">
      <c r="A41" s="15" t="s">
        <v>50</v>
      </c>
      <c r="B41" s="23"/>
      <c r="C41" s="25"/>
      <c r="D41" s="23"/>
      <c r="E41" s="23"/>
      <c r="F41" s="25">
        <f>SUMIF(B20:B31,"2 (implementatie MP9)",F20:F31)</f>
        <v>744061.67590697668</v>
      </c>
    </row>
    <row r="42" spans="1:7" x14ac:dyDescent="0.35">
      <c r="A42" s="1" t="s">
        <v>47</v>
      </c>
      <c r="B42" s="23"/>
      <c r="C42" s="25"/>
      <c r="D42" s="23"/>
      <c r="E42" s="23"/>
      <c r="F42" s="23">
        <f>SUMIF(B20:B31,"3 (kennisdeling)",F20:F31)</f>
        <v>14520</v>
      </c>
    </row>
    <row r="43" spans="1:7" x14ac:dyDescent="0.35">
      <c r="A43" s="38" t="s">
        <v>48</v>
      </c>
      <c r="B43" s="39"/>
      <c r="C43" s="40"/>
      <c r="D43" s="39"/>
      <c r="E43" s="39"/>
      <c r="F43" s="41">
        <f>SUM(F41:F42)</f>
        <v>758581.67590697668</v>
      </c>
    </row>
    <row r="44" spans="1:7" x14ac:dyDescent="0.35">
      <c r="A44" s="2"/>
      <c r="B44" s="23"/>
      <c r="C44" s="25"/>
      <c r="D44" s="23"/>
      <c r="E44" s="23"/>
    </row>
    <row r="45" spans="1:7" x14ac:dyDescent="0.35">
      <c r="A45" s="2"/>
      <c r="B45" s="23"/>
      <c r="C45" s="25"/>
      <c r="D45" s="23"/>
      <c r="E45" s="23"/>
    </row>
    <row r="46" spans="1:7" x14ac:dyDescent="0.35">
      <c r="A46" s="9" t="s">
        <v>51</v>
      </c>
      <c r="B46" s="23"/>
      <c r="C46" s="23"/>
      <c r="D46" s="23"/>
      <c r="E46" s="36"/>
    </row>
    <row r="47" spans="1:7" x14ac:dyDescent="0.35">
      <c r="A47" s="1" t="s">
        <v>46</v>
      </c>
      <c r="B47" s="23"/>
      <c r="C47" s="23"/>
      <c r="D47" s="23"/>
      <c r="E47" s="36"/>
      <c r="F47" s="23">
        <f>F36</f>
        <v>1272506</v>
      </c>
    </row>
    <row r="48" spans="1:7" x14ac:dyDescent="0.35">
      <c r="A48" s="1" t="s">
        <v>50</v>
      </c>
      <c r="F48" s="23">
        <f>F41</f>
        <v>744061.67590697668</v>
      </c>
    </row>
    <row r="49" spans="1:6" x14ac:dyDescent="0.35">
      <c r="A49" s="1" t="s">
        <v>47</v>
      </c>
      <c r="F49" s="23">
        <f>F37+F42</f>
        <v>32065</v>
      </c>
    </row>
    <row r="50" spans="1:6" x14ac:dyDescent="0.35">
      <c r="A50" s="38" t="s">
        <v>48</v>
      </c>
      <c r="B50" s="30"/>
      <c r="C50" s="30"/>
      <c r="D50" s="30"/>
      <c r="E50" s="30"/>
      <c r="F50" s="41">
        <f>SUM(F47:F49)</f>
        <v>2048632.6759069767</v>
      </c>
    </row>
    <row r="51" spans="1:6" x14ac:dyDescent="0.35">
      <c r="F51" s="36"/>
    </row>
    <row r="52" spans="1:6" x14ac:dyDescent="0.35">
      <c r="F52" s="36"/>
    </row>
    <row r="53" spans="1:6" x14ac:dyDescent="0.35">
      <c r="F53" s="36"/>
    </row>
    <row r="54" spans="1:6" x14ac:dyDescent="0.35">
      <c r="A54" s="1" t="s">
        <v>52</v>
      </c>
    </row>
    <row r="55" spans="1:6" x14ac:dyDescent="0.35">
      <c r="A55" s="28" t="s">
        <v>53</v>
      </c>
      <c r="C55" s="1">
        <f>18*9*4*73</f>
        <v>47304</v>
      </c>
    </row>
    <row r="56" spans="1:6" x14ac:dyDescent="0.35">
      <c r="A56" s="29" t="s">
        <v>54</v>
      </c>
    </row>
    <row r="57" spans="1:6" x14ac:dyDescent="0.35">
      <c r="A57" s="29" t="s">
        <v>55</v>
      </c>
    </row>
    <row r="58" spans="1:6" x14ac:dyDescent="0.35">
      <c r="A58" s="29" t="s">
        <v>56</v>
      </c>
    </row>
    <row r="59" spans="1:6" x14ac:dyDescent="0.35">
      <c r="A59" s="28" t="s">
        <v>57</v>
      </c>
      <c r="C59" s="1">
        <f>C55</f>
        <v>47304</v>
      </c>
    </row>
    <row r="60" spans="1:6" x14ac:dyDescent="0.35">
      <c r="A60" s="29" t="s">
        <v>58</v>
      </c>
    </row>
    <row r="61" spans="1:6" x14ac:dyDescent="0.35">
      <c r="A61" s="29" t="s">
        <v>59</v>
      </c>
    </row>
    <row r="62" spans="1:6" x14ac:dyDescent="0.35">
      <c r="A62" s="28"/>
    </row>
    <row r="63" spans="1:6" x14ac:dyDescent="0.35">
      <c r="A63" s="29"/>
    </row>
    <row r="64" spans="1:6" x14ac:dyDescent="0.35">
      <c r="A64" s="29"/>
    </row>
    <row r="65" spans="1:15" x14ac:dyDescent="0.35">
      <c r="A65" s="29"/>
    </row>
    <row r="67" spans="1:15" x14ac:dyDescent="0.35">
      <c r="A67" s="1" t="s">
        <v>60</v>
      </c>
      <c r="B67" s="1" t="s">
        <v>61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  <c r="I67" s="1">
        <v>2022</v>
      </c>
      <c r="O67" s="1" t="s">
        <v>67</v>
      </c>
    </row>
    <row r="68" spans="1:15" x14ac:dyDescent="0.35">
      <c r="A68" s="1" t="s">
        <v>68</v>
      </c>
      <c r="B68" s="1">
        <v>40</v>
      </c>
      <c r="C68" s="1">
        <v>8</v>
      </c>
      <c r="D68" s="1">
        <f>O74</f>
        <v>161774</v>
      </c>
      <c r="E68" s="1">
        <v>1720</v>
      </c>
      <c r="F68" s="1">
        <f>D68/E68</f>
        <v>94.054651162790691</v>
      </c>
      <c r="G68" s="1">
        <f>B68*C68*F68</f>
        <v>30097.488372093023</v>
      </c>
      <c r="J68" s="1" t="s">
        <v>69</v>
      </c>
      <c r="K68" s="1" t="s">
        <v>70</v>
      </c>
      <c r="L68" s="1" t="s">
        <v>71</v>
      </c>
      <c r="M68" s="1" t="s">
        <v>72</v>
      </c>
      <c r="N68" s="1" t="s">
        <v>73</v>
      </c>
      <c r="O68" s="1" t="s">
        <v>74</v>
      </c>
    </row>
    <row r="69" spans="1:15" x14ac:dyDescent="0.35">
      <c r="A69" s="1" t="s">
        <v>75</v>
      </c>
      <c r="B69" s="1">
        <v>52</v>
      </c>
      <c r="C69" s="1">
        <v>12</v>
      </c>
      <c r="D69" s="1">
        <f>O73</f>
        <v>81882.44</v>
      </c>
      <c r="E69" s="1">
        <v>1720</v>
      </c>
      <c r="F69" s="1">
        <f>D69/E69</f>
        <v>47.606069767441859</v>
      </c>
      <c r="G69" s="1">
        <f>B69*C69*F69</f>
        <v>29706.18753488372</v>
      </c>
      <c r="I69" s="1" t="s">
        <v>76</v>
      </c>
      <c r="J69" s="1" t="s">
        <v>77</v>
      </c>
      <c r="K69" s="1" t="s">
        <v>78</v>
      </c>
      <c r="L69" s="1" t="s">
        <v>79</v>
      </c>
      <c r="M69" s="1" t="s">
        <v>80</v>
      </c>
      <c r="N69" s="1" t="s">
        <v>81</v>
      </c>
      <c r="O69" s="1" t="s">
        <v>81</v>
      </c>
    </row>
    <row r="70" spans="1:15" x14ac:dyDescent="0.35">
      <c r="G70" s="1">
        <f>G68+G69</f>
        <v>59803.675906976743</v>
      </c>
      <c r="I70" s="1" t="s">
        <v>82</v>
      </c>
      <c r="J70" s="1">
        <v>6165</v>
      </c>
      <c r="K70" s="1">
        <v>14</v>
      </c>
      <c r="L70" s="1">
        <v>1.26</v>
      </c>
      <c r="M70" s="1">
        <f>J70*K70*L70</f>
        <v>108750.6</v>
      </c>
      <c r="N70" s="1">
        <v>23300</v>
      </c>
      <c r="O70" s="1">
        <f>M70+N70</f>
        <v>132050.6</v>
      </c>
    </row>
    <row r="71" spans="1:15" x14ac:dyDescent="0.35">
      <c r="I71" s="1" t="s">
        <v>83</v>
      </c>
      <c r="J71" s="1">
        <v>5688</v>
      </c>
      <c r="K71" s="1">
        <v>14</v>
      </c>
      <c r="L71" s="1">
        <v>1.26</v>
      </c>
      <c r="M71" s="1">
        <f>J71*K71*L71</f>
        <v>100336.32000000001</v>
      </c>
      <c r="N71" s="1">
        <v>23300</v>
      </c>
      <c r="O71" s="1">
        <f t="shared" ref="O71:O74" si="1">M71+N71</f>
        <v>123636.32</v>
      </c>
    </row>
    <row r="72" spans="1:15" x14ac:dyDescent="0.35">
      <c r="I72" s="1" t="s">
        <v>84</v>
      </c>
      <c r="J72" s="1">
        <v>2919</v>
      </c>
      <c r="K72" s="1">
        <v>14</v>
      </c>
      <c r="L72" s="1">
        <v>1.26</v>
      </c>
      <c r="M72" s="1">
        <f t="shared" ref="M72:M74" si="2">J72*K72*L72</f>
        <v>51491.16</v>
      </c>
      <c r="N72" s="1">
        <v>23300</v>
      </c>
      <c r="O72" s="1">
        <f t="shared" si="1"/>
        <v>74791.16</v>
      </c>
    </row>
    <row r="73" spans="1:15" x14ac:dyDescent="0.35">
      <c r="I73" s="1" t="s">
        <v>85</v>
      </c>
      <c r="J73" s="1">
        <v>3321</v>
      </c>
      <c r="K73" s="1">
        <v>14</v>
      </c>
      <c r="L73" s="1">
        <v>1.26</v>
      </c>
      <c r="M73" s="1">
        <f t="shared" si="2"/>
        <v>58582.44</v>
      </c>
      <c r="N73" s="1">
        <v>23300</v>
      </c>
      <c r="O73" s="1">
        <f t="shared" si="1"/>
        <v>81882.44</v>
      </c>
    </row>
    <row r="74" spans="1:15" x14ac:dyDescent="0.35">
      <c r="I74" s="1" t="s">
        <v>86</v>
      </c>
      <c r="J74" s="1">
        <v>7850</v>
      </c>
      <c r="K74" s="1">
        <v>14</v>
      </c>
      <c r="L74" s="1">
        <v>1.26</v>
      </c>
      <c r="M74" s="1">
        <f t="shared" si="2"/>
        <v>138474</v>
      </c>
      <c r="N74" s="1">
        <v>23300</v>
      </c>
      <c r="O74" s="1">
        <f t="shared" si="1"/>
        <v>161774</v>
      </c>
    </row>
  </sheetData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'Gegevens '!$A$7:$A$14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'Gegevens '!$A$1:$A$4</xm:f>
          </x14:formula1>
          <xm:sqref>C6:C11 B12:B33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workbookViewId="0">
      <selection activeCell="G26" sqref="G26"/>
    </sheetView>
  </sheetViews>
  <sheetFormatPr defaultColWidth="9" defaultRowHeight="15.5" x14ac:dyDescent="0.35"/>
  <cols>
    <col min="1" max="1" width="53.83203125" style="1" customWidth="1"/>
    <col min="2" max="2" width="31.5" style="1" customWidth="1"/>
    <col min="3" max="3" width="18" style="1" customWidth="1"/>
    <col min="4" max="4" width="14.5" style="1" customWidth="1"/>
    <col min="5" max="5" width="17.33203125" style="1" customWidth="1"/>
    <col min="6" max="6" width="18" style="1" customWidth="1"/>
    <col min="7" max="7" width="13" style="1" customWidth="1"/>
    <col min="8" max="8" width="20.58203125" style="1" customWidth="1"/>
    <col min="9" max="16384" width="9" style="1"/>
  </cols>
  <sheetData>
    <row r="1" spans="1:8" x14ac:dyDescent="0.35">
      <c r="B1" s="9" t="s">
        <v>132</v>
      </c>
    </row>
    <row r="2" spans="1:8" ht="16.5" customHeight="1" x14ac:dyDescent="0.35">
      <c r="B2" s="1" t="s">
        <v>0</v>
      </c>
    </row>
    <row r="3" spans="1:8" ht="17.25" customHeight="1" x14ac:dyDescent="0.35">
      <c r="B3" s="1" t="s">
        <v>133</v>
      </c>
    </row>
    <row r="5" spans="1:8" x14ac:dyDescent="0.35">
      <c r="A5" s="10" t="s">
        <v>1</v>
      </c>
      <c r="B5" s="11" t="s">
        <v>87</v>
      </c>
      <c r="F5" s="12"/>
    </row>
    <row r="6" spans="1:8" x14ac:dyDescent="0.35">
      <c r="A6" s="13" t="s">
        <v>4</v>
      </c>
      <c r="B6" s="14" t="s">
        <v>88</v>
      </c>
    </row>
    <row r="7" spans="1:8" x14ac:dyDescent="0.35">
      <c r="A7" s="13" t="s">
        <v>6</v>
      </c>
      <c r="B7" s="14">
        <v>14</v>
      </c>
    </row>
    <row r="8" spans="1:8" x14ac:dyDescent="0.35">
      <c r="A8" s="13" t="s">
        <v>7</v>
      </c>
      <c r="B8" s="14">
        <v>4</v>
      </c>
    </row>
    <row r="9" spans="1:8" x14ac:dyDescent="0.35">
      <c r="A9" s="13" t="s">
        <v>8</v>
      </c>
      <c r="B9" s="14" t="s">
        <v>89</v>
      </c>
    </row>
    <row r="10" spans="1:8" x14ac:dyDescent="0.35">
      <c r="A10" s="13"/>
      <c r="B10" s="14"/>
    </row>
    <row r="11" spans="1:8" x14ac:dyDescent="0.35">
      <c r="A11" s="15"/>
      <c r="B11" s="16"/>
    </row>
    <row r="12" spans="1:8" x14ac:dyDescent="0.35">
      <c r="A12" s="16"/>
      <c r="B12" s="10" t="s">
        <v>10</v>
      </c>
      <c r="C12" s="10"/>
      <c r="D12" s="10" t="s">
        <v>90</v>
      </c>
      <c r="E12" s="10" t="s">
        <v>91</v>
      </c>
      <c r="F12" s="20" t="s">
        <v>13</v>
      </c>
      <c r="G12" s="4" t="s">
        <v>92</v>
      </c>
      <c r="H12" s="4" t="s">
        <v>15</v>
      </c>
    </row>
    <row r="13" spans="1:8" x14ac:dyDescent="0.35">
      <c r="A13" s="9" t="s">
        <v>16</v>
      </c>
    </row>
    <row r="14" spans="1:8" x14ac:dyDescent="0.35">
      <c r="A14" s="1" t="s">
        <v>17</v>
      </c>
      <c r="B14" s="15" t="s">
        <v>18</v>
      </c>
      <c r="E14" s="23"/>
      <c r="F14" s="23">
        <v>900000</v>
      </c>
      <c r="H14" s="1" t="s">
        <v>93</v>
      </c>
    </row>
    <row r="15" spans="1:8" x14ac:dyDescent="0.35">
      <c r="A15" s="1" t="s">
        <v>20</v>
      </c>
      <c r="B15" s="15" t="s">
        <v>18</v>
      </c>
      <c r="E15" s="27"/>
      <c r="F15" s="23">
        <v>12000</v>
      </c>
    </row>
    <row r="16" spans="1:8" x14ac:dyDescent="0.35">
      <c r="A16" s="1" t="s">
        <v>22</v>
      </c>
      <c r="B16" s="15" t="s">
        <v>23</v>
      </c>
      <c r="E16" s="27"/>
      <c r="F16" s="23">
        <v>18000</v>
      </c>
    </row>
    <row r="17" spans="1:8" x14ac:dyDescent="0.35">
      <c r="A17" s="19" t="s">
        <v>25</v>
      </c>
      <c r="B17" s="13"/>
      <c r="C17" s="8"/>
      <c r="D17" s="8"/>
      <c r="E17" s="26"/>
      <c r="F17" s="42">
        <f>SUM(F14:F16)</f>
        <v>930000</v>
      </c>
    </row>
    <row r="18" spans="1:8" x14ac:dyDescent="0.35">
      <c r="B18" s="15"/>
      <c r="E18" s="24"/>
    </row>
    <row r="19" spans="1:8" x14ac:dyDescent="0.35">
      <c r="A19" s="9" t="s">
        <v>26</v>
      </c>
      <c r="B19" s="15"/>
      <c r="E19" s="24"/>
    </row>
    <row r="20" spans="1:8" x14ac:dyDescent="0.35">
      <c r="A20" s="1" t="s">
        <v>27</v>
      </c>
      <c r="B20" s="15" t="s">
        <v>28</v>
      </c>
      <c r="D20" s="1">
        <v>1300</v>
      </c>
      <c r="E20" s="27">
        <v>98</v>
      </c>
      <c r="F20" s="23">
        <f t="shared" ref="F20:F31" si="0">D20*E20</f>
        <v>127400</v>
      </c>
      <c r="G20" s="1" t="s">
        <v>94</v>
      </c>
    </row>
    <row r="21" spans="1:8" x14ac:dyDescent="0.35">
      <c r="A21" s="1" t="s">
        <v>30</v>
      </c>
      <c r="B21" s="15" t="s">
        <v>28</v>
      </c>
      <c r="D21" s="1">
        <v>740</v>
      </c>
      <c r="E21" s="27">
        <v>48</v>
      </c>
      <c r="F21" s="23">
        <f t="shared" si="0"/>
        <v>35520</v>
      </c>
      <c r="G21" s="1" t="s">
        <v>94</v>
      </c>
    </row>
    <row r="22" spans="1:8" x14ac:dyDescent="0.35">
      <c r="A22" s="1" t="s">
        <v>22</v>
      </c>
      <c r="B22" s="15" t="s">
        <v>23</v>
      </c>
      <c r="D22" s="1">
        <v>120</v>
      </c>
      <c r="E22" s="27">
        <v>98</v>
      </c>
      <c r="F22" s="23">
        <f t="shared" si="0"/>
        <v>11760</v>
      </c>
    </row>
    <row r="23" spans="1:8" x14ac:dyDescent="0.35">
      <c r="B23" s="15"/>
      <c r="E23" s="27"/>
      <c r="F23" s="23"/>
    </row>
    <row r="24" spans="1:8" x14ac:dyDescent="0.35">
      <c r="A24" s="9" t="s">
        <v>32</v>
      </c>
      <c r="B24" s="15"/>
      <c r="E24" s="27"/>
      <c r="F24" s="23"/>
    </row>
    <row r="25" spans="1:8" x14ac:dyDescent="0.35">
      <c r="A25" s="1" t="s">
        <v>33</v>
      </c>
      <c r="B25" s="15" t="s">
        <v>28</v>
      </c>
      <c r="D25" s="1">
        <v>124</v>
      </c>
      <c r="E25" s="27">
        <v>76</v>
      </c>
      <c r="F25" s="23">
        <f t="shared" si="0"/>
        <v>9424</v>
      </c>
      <c r="G25" s="1" t="s">
        <v>94</v>
      </c>
    </row>
    <row r="26" spans="1:8" x14ac:dyDescent="0.35">
      <c r="A26" s="1" t="s">
        <v>95</v>
      </c>
      <c r="B26" s="15" t="s">
        <v>28</v>
      </c>
      <c r="E26" s="27"/>
      <c r="F26" s="23">
        <v>41000</v>
      </c>
      <c r="H26" s="1" t="s">
        <v>96</v>
      </c>
    </row>
    <row r="27" spans="1:8" x14ac:dyDescent="0.35">
      <c r="B27" s="15"/>
      <c r="E27" s="27"/>
      <c r="F27" s="23"/>
    </row>
    <row r="28" spans="1:8" x14ac:dyDescent="0.35">
      <c r="A28" s="9" t="s">
        <v>37</v>
      </c>
      <c r="B28" s="15"/>
      <c r="E28" s="27"/>
      <c r="F28" s="23"/>
    </row>
    <row r="29" spans="1:8" x14ac:dyDescent="0.35">
      <c r="A29" s="1" t="s">
        <v>97</v>
      </c>
      <c r="B29" s="15" t="s">
        <v>28</v>
      </c>
      <c r="D29" s="1">
        <v>48</v>
      </c>
      <c r="E29" s="27">
        <v>76</v>
      </c>
      <c r="F29" s="23">
        <f>D29*E29</f>
        <v>3648</v>
      </c>
      <c r="H29" s="1" t="s">
        <v>98</v>
      </c>
    </row>
    <row r="30" spans="1:8" x14ac:dyDescent="0.35">
      <c r="A30" s="1" t="s">
        <v>40</v>
      </c>
      <c r="B30" s="15" t="s">
        <v>28</v>
      </c>
      <c r="D30" s="1">
        <v>124</v>
      </c>
      <c r="E30" s="27">
        <v>121</v>
      </c>
      <c r="F30" s="23">
        <f t="shared" si="0"/>
        <v>15004</v>
      </c>
      <c r="H30" s="1" t="s">
        <v>99</v>
      </c>
    </row>
    <row r="31" spans="1:8" x14ac:dyDescent="0.35">
      <c r="A31" s="1" t="s">
        <v>43</v>
      </c>
      <c r="B31" s="15" t="s">
        <v>28</v>
      </c>
      <c r="D31" s="1">
        <v>4</v>
      </c>
      <c r="E31" s="27">
        <v>255</v>
      </c>
      <c r="F31" s="23">
        <f t="shared" si="0"/>
        <v>1020</v>
      </c>
    </row>
    <row r="32" spans="1:8" x14ac:dyDescent="0.35">
      <c r="A32" s="18"/>
      <c r="B32" s="15"/>
    </row>
    <row r="33" spans="1:7" x14ac:dyDescent="0.35">
      <c r="A33" s="19" t="s">
        <v>44</v>
      </c>
      <c r="B33" s="21"/>
      <c r="C33" s="8"/>
      <c r="D33" s="8"/>
      <c r="E33" s="8"/>
      <c r="F33" s="42">
        <f>SUM(F20:F31)</f>
        <v>244776</v>
      </c>
    </row>
    <row r="34" spans="1:7" x14ac:dyDescent="0.35">
      <c r="A34" s="23"/>
      <c r="B34" s="23"/>
      <c r="C34" s="23"/>
      <c r="D34" s="23"/>
      <c r="E34" s="23"/>
      <c r="F34" s="33" t="s">
        <v>45</v>
      </c>
      <c r="G34" s="23">
        <f>SUMIF(G14:G31,"de-minimis",F14:F31)</f>
        <v>172344</v>
      </c>
    </row>
    <row r="35" spans="1:7" x14ac:dyDescent="0.35">
      <c r="A35" s="37" t="s">
        <v>8</v>
      </c>
      <c r="B35" s="23"/>
      <c r="C35" s="23"/>
      <c r="D35" s="23"/>
      <c r="E35" s="23"/>
    </row>
    <row r="36" spans="1:7" x14ac:dyDescent="0.35">
      <c r="A36" s="23" t="s">
        <v>46</v>
      </c>
      <c r="B36" s="23"/>
      <c r="C36" s="23"/>
      <c r="D36" s="23"/>
      <c r="E36" s="23"/>
      <c r="F36" s="23">
        <f>SUMIF(B14:B16,"1 (aanpassen informatiesystemen)",F14:F16)</f>
        <v>912000</v>
      </c>
    </row>
    <row r="37" spans="1:7" x14ac:dyDescent="0.35">
      <c r="A37" s="1" t="s">
        <v>47</v>
      </c>
      <c r="B37" s="23"/>
      <c r="C37" s="25"/>
      <c r="D37" s="23"/>
      <c r="E37" s="23"/>
      <c r="F37" s="23">
        <f>SUMIF(B14:B16,"3 (kennisdeling)",F14:F16)</f>
        <v>18000</v>
      </c>
    </row>
    <row r="38" spans="1:7" x14ac:dyDescent="0.35">
      <c r="A38" s="38" t="s">
        <v>48</v>
      </c>
      <c r="B38" s="39"/>
      <c r="C38" s="40"/>
      <c r="D38" s="39"/>
      <c r="E38" s="39"/>
      <c r="F38" s="41">
        <f>SUM(F36:F37)</f>
        <v>930000</v>
      </c>
    </row>
    <row r="39" spans="1:7" x14ac:dyDescent="0.35">
      <c r="A39" s="2"/>
      <c r="B39" s="23"/>
      <c r="C39" s="25"/>
      <c r="D39" s="23"/>
      <c r="E39" s="23"/>
      <c r="F39" s="23"/>
    </row>
    <row r="40" spans="1:7" x14ac:dyDescent="0.35">
      <c r="A40" s="9" t="s">
        <v>49</v>
      </c>
      <c r="E40" s="23"/>
    </row>
    <row r="41" spans="1:7" x14ac:dyDescent="0.35">
      <c r="A41" s="15" t="s">
        <v>50</v>
      </c>
      <c r="B41" s="23"/>
      <c r="C41" s="25"/>
      <c r="D41" s="23"/>
      <c r="E41" s="23"/>
      <c r="F41" s="25">
        <f>SUMIF(B20:B31,"2 (implementatie MP9)",F20:F31)</f>
        <v>233016</v>
      </c>
    </row>
    <row r="42" spans="1:7" x14ac:dyDescent="0.35">
      <c r="A42" s="1" t="s">
        <v>47</v>
      </c>
      <c r="B42" s="23"/>
      <c r="C42" s="25"/>
      <c r="D42" s="23"/>
      <c r="E42" s="23"/>
      <c r="F42" s="23">
        <f>SUMIF(B20:B31,"3 (kennisdeling)",F20:F31)</f>
        <v>11760</v>
      </c>
    </row>
    <row r="43" spans="1:7" x14ac:dyDescent="0.35">
      <c r="A43" s="38" t="s">
        <v>48</v>
      </c>
      <c r="B43" s="39"/>
      <c r="C43" s="40"/>
      <c r="D43" s="39"/>
      <c r="E43" s="39"/>
      <c r="F43" s="41">
        <f>SUM(F41:F42)</f>
        <v>244776</v>
      </c>
    </row>
    <row r="44" spans="1:7" x14ac:dyDescent="0.35">
      <c r="A44" s="2"/>
      <c r="B44" s="23"/>
      <c r="C44" s="25"/>
      <c r="D44" s="23"/>
      <c r="E44" s="23"/>
    </row>
    <row r="45" spans="1:7" x14ac:dyDescent="0.35">
      <c r="A45" s="2"/>
      <c r="B45" s="23"/>
      <c r="C45" s="25"/>
      <c r="D45" s="23"/>
      <c r="E45" s="23"/>
    </row>
    <row r="46" spans="1:7" x14ac:dyDescent="0.35">
      <c r="A46" s="9" t="s">
        <v>51</v>
      </c>
      <c r="B46" s="23"/>
      <c r="C46" s="23"/>
      <c r="D46" s="23"/>
      <c r="E46" s="36"/>
    </row>
    <row r="47" spans="1:7" x14ac:dyDescent="0.35">
      <c r="A47" s="1" t="s">
        <v>46</v>
      </c>
      <c r="B47" s="23"/>
      <c r="C47" s="23"/>
      <c r="D47" s="23"/>
      <c r="E47" s="36"/>
      <c r="F47" s="23">
        <f>F36</f>
        <v>912000</v>
      </c>
    </row>
    <row r="48" spans="1:7" x14ac:dyDescent="0.35">
      <c r="A48" s="1" t="s">
        <v>50</v>
      </c>
      <c r="F48" s="23">
        <f>F41</f>
        <v>233016</v>
      </c>
    </row>
    <row r="49" spans="1:6" x14ac:dyDescent="0.35">
      <c r="A49" s="1" t="s">
        <v>47</v>
      </c>
      <c r="F49" s="23">
        <f>F37+F42</f>
        <v>29760</v>
      </c>
    </row>
    <row r="50" spans="1:6" x14ac:dyDescent="0.35">
      <c r="A50" s="38" t="s">
        <v>48</v>
      </c>
      <c r="B50" s="30"/>
      <c r="C50" s="30"/>
      <c r="D50" s="30"/>
      <c r="E50" s="30"/>
      <c r="F50" s="41">
        <f>SUM(F47:F49)</f>
        <v>1174776</v>
      </c>
    </row>
    <row r="51" spans="1:6" x14ac:dyDescent="0.35">
      <c r="A51" s="28"/>
      <c r="F51" s="36"/>
    </row>
    <row r="52" spans="1:6" x14ac:dyDescent="0.35">
      <c r="A52" s="29"/>
      <c r="F52" s="36"/>
    </row>
    <row r="53" spans="1:6" x14ac:dyDescent="0.35">
      <c r="A53" s="29"/>
      <c r="F53" s="36"/>
    </row>
    <row r="54" spans="1:6" x14ac:dyDescent="0.35">
      <c r="A54" s="29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9E4721-FECE-4A46-81D1-BCE6A77F904C}">
          <x14:formula1>
            <xm:f>'Gegevens '!$A$7:$A$14</xm:f>
          </x14:formula1>
          <xm:sqref>B5</xm:sqref>
        </x14:dataValidation>
        <x14:dataValidation type="list" allowBlank="1" showInputMessage="1" showErrorMessage="1" xr:uid="{8A1799D5-4663-E644-81AB-BEB8380E6CA7}">
          <x14:formula1>
            <xm:f>'Gegevens '!$A$1:$A$4</xm:f>
          </x14:formula1>
          <xm:sqref>C6:C11 B12:B33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3"/>
  <sheetViews>
    <sheetView workbookViewId="0">
      <selection activeCell="A24" sqref="A24"/>
    </sheetView>
  </sheetViews>
  <sheetFormatPr defaultColWidth="11" defaultRowHeight="15.5" x14ac:dyDescent="0.35"/>
  <cols>
    <col min="1" max="1" width="48.33203125" customWidth="1"/>
    <col min="2" max="2" width="32.5" customWidth="1"/>
    <col min="3" max="3" width="19.5" customWidth="1"/>
    <col min="4" max="4" width="14" customWidth="1"/>
    <col min="5" max="5" width="13.5" customWidth="1"/>
    <col min="6" max="6" width="19.5" customWidth="1"/>
    <col min="8" max="8" width="19.83203125" customWidth="1"/>
  </cols>
  <sheetData>
    <row r="1" spans="1:8" x14ac:dyDescent="0.35">
      <c r="A1" t="s">
        <v>100</v>
      </c>
    </row>
    <row r="2" spans="1:8" x14ac:dyDescent="0.35">
      <c r="A2" s="22" t="s">
        <v>101</v>
      </c>
      <c r="B2" s="16"/>
      <c r="C2" s="1"/>
      <c r="D2" s="1"/>
      <c r="E2" s="1"/>
      <c r="F2" s="1"/>
      <c r="G2" s="1"/>
    </row>
    <row r="3" spans="1:8" x14ac:dyDescent="0.35">
      <c r="A3" s="15"/>
      <c r="B3" s="16"/>
      <c r="C3" s="1"/>
      <c r="D3" s="1"/>
      <c r="E3" s="1"/>
      <c r="F3" s="1"/>
      <c r="G3" s="1"/>
    </row>
    <row r="4" spans="1:8" x14ac:dyDescent="0.35">
      <c r="A4" s="16"/>
      <c r="B4" s="10" t="s">
        <v>10</v>
      </c>
      <c r="C4" s="10"/>
      <c r="D4" s="10" t="s">
        <v>102</v>
      </c>
      <c r="E4" s="10" t="s">
        <v>12</v>
      </c>
      <c r="F4" s="20" t="s">
        <v>13</v>
      </c>
      <c r="G4" s="4" t="s">
        <v>14</v>
      </c>
      <c r="H4" s="10" t="s">
        <v>15</v>
      </c>
    </row>
    <row r="5" spans="1:8" x14ac:dyDescent="0.35">
      <c r="A5" s="9" t="s">
        <v>32</v>
      </c>
      <c r="B5" s="15"/>
      <c r="C5" s="1"/>
      <c r="D5" s="1"/>
      <c r="E5" s="24"/>
      <c r="F5" s="1"/>
      <c r="G5" s="1"/>
    </row>
    <row r="6" spans="1:8" x14ac:dyDescent="0.35">
      <c r="A6" s="1" t="s">
        <v>103</v>
      </c>
      <c r="B6" s="15" t="s">
        <v>104</v>
      </c>
      <c r="C6" s="1"/>
      <c r="D6" s="1">
        <v>1200</v>
      </c>
      <c r="E6" s="27">
        <v>107</v>
      </c>
      <c r="F6" s="23">
        <f>D6*E6</f>
        <v>128400</v>
      </c>
      <c r="G6" s="1"/>
      <c r="H6" t="s">
        <v>105</v>
      </c>
    </row>
    <row r="7" spans="1:8" x14ac:dyDescent="0.35">
      <c r="A7" s="1" t="s">
        <v>106</v>
      </c>
      <c r="B7" s="15" t="s">
        <v>104</v>
      </c>
      <c r="C7" s="1"/>
      <c r="D7" s="1">
        <v>1400</v>
      </c>
      <c r="E7" s="27">
        <v>67</v>
      </c>
      <c r="F7" s="23">
        <f t="shared" ref="F7:F8" si="0">D7*E7</f>
        <v>93800</v>
      </c>
      <c r="G7" s="1"/>
      <c r="H7" t="s">
        <v>107</v>
      </c>
    </row>
    <row r="8" spans="1:8" x14ac:dyDescent="0.35">
      <c r="A8" s="1" t="s">
        <v>108</v>
      </c>
      <c r="B8" s="15" t="s">
        <v>104</v>
      </c>
      <c r="C8" s="1"/>
      <c r="D8" s="1">
        <v>360</v>
      </c>
      <c r="E8" s="27">
        <v>56</v>
      </c>
      <c r="F8" s="23">
        <f t="shared" si="0"/>
        <v>20160</v>
      </c>
      <c r="G8" s="1" t="s">
        <v>94</v>
      </c>
      <c r="H8" t="s">
        <v>109</v>
      </c>
    </row>
    <row r="9" spans="1:8" x14ac:dyDescent="0.35">
      <c r="A9" s="1" t="s">
        <v>110</v>
      </c>
      <c r="B9" s="15" t="s">
        <v>104</v>
      </c>
      <c r="C9" s="1"/>
      <c r="D9" s="1"/>
      <c r="E9" s="27"/>
      <c r="F9" s="23">
        <v>24000</v>
      </c>
      <c r="G9" s="1"/>
      <c r="H9" t="s">
        <v>111</v>
      </c>
    </row>
    <row r="10" spans="1:8" x14ac:dyDescent="0.35">
      <c r="A10" s="1" t="s">
        <v>112</v>
      </c>
      <c r="B10" s="15" t="s">
        <v>23</v>
      </c>
      <c r="C10" s="1"/>
      <c r="D10" s="1"/>
      <c r="E10" s="27"/>
      <c r="F10" s="23">
        <v>21000</v>
      </c>
      <c r="G10" s="1"/>
    </row>
    <row r="11" spans="1:8" x14ac:dyDescent="0.35">
      <c r="A11" s="3" t="s">
        <v>113</v>
      </c>
      <c r="B11" s="5"/>
      <c r="C11" s="5"/>
      <c r="D11" s="5"/>
      <c r="E11" s="5"/>
      <c r="F11" s="41">
        <f>SUM(F6:F9)</f>
        <v>266360</v>
      </c>
    </row>
    <row r="12" spans="1:8" x14ac:dyDescent="0.35">
      <c r="F12" s="33" t="s">
        <v>45</v>
      </c>
      <c r="G12" s="23">
        <f>SUMIF(G6:G10, "de-minimis", F6:F10)</f>
        <v>20160</v>
      </c>
    </row>
    <row r="13" spans="1:8" x14ac:dyDescent="0.35">
      <c r="A13" s="9" t="s">
        <v>51</v>
      </c>
      <c r="B13" s="2"/>
      <c r="C13" s="12"/>
      <c r="D13" s="2"/>
    </row>
    <row r="14" spans="1:8" x14ac:dyDescent="0.35">
      <c r="A14" s="1" t="s">
        <v>46</v>
      </c>
      <c r="C14" s="25"/>
      <c r="D14" s="23"/>
      <c r="F14" s="23">
        <f>SUMIF(B5:B10,"1 (aanpassen informatiesystemen)",F5:F10)</f>
        <v>0</v>
      </c>
    </row>
    <row r="15" spans="1:8" x14ac:dyDescent="0.35">
      <c r="A15" s="1" t="s">
        <v>50</v>
      </c>
      <c r="C15" s="25"/>
      <c r="D15" s="23"/>
      <c r="F15" s="23">
        <f>SUMIF(B5:B10,"2 (implementatie MP9)",F5:F10)</f>
        <v>0</v>
      </c>
    </row>
    <row r="16" spans="1:8" x14ac:dyDescent="0.35">
      <c r="A16" s="1" t="s">
        <v>47</v>
      </c>
      <c r="C16" s="25"/>
      <c r="D16" s="23"/>
      <c r="F16" s="23">
        <f>SUMIF(B5:B10,"3 (kennisdeling)",F5:F10)</f>
        <v>21000</v>
      </c>
    </row>
    <row r="17" spans="1:6" x14ac:dyDescent="0.35">
      <c r="A17" s="1" t="s">
        <v>114</v>
      </c>
      <c r="C17" s="25"/>
      <c r="D17" s="23"/>
      <c r="F17" s="23">
        <f>SUMIF(B5:B10,"4 (organisatie samenwerkingsverband)",F5:F10)</f>
        <v>266360</v>
      </c>
    </row>
    <row r="18" spans="1:6" x14ac:dyDescent="0.35">
      <c r="A18" s="19" t="s">
        <v>115</v>
      </c>
      <c r="B18" s="5"/>
      <c r="C18" s="39"/>
      <c r="D18" s="39"/>
      <c r="E18" s="5"/>
      <c r="F18" s="42">
        <f>SUM(F14:F17)</f>
        <v>287360</v>
      </c>
    </row>
    <row r="23" spans="1:6" x14ac:dyDescent="0.35">
      <c r="A23" t="s">
        <v>116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'Gegevens '!$A$1:$A$4</xm:f>
          </x14:formula1>
          <xm:sqref>C2:C3 B4:B10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workbookViewId="0">
      <selection activeCell="G17" sqref="G17"/>
    </sheetView>
  </sheetViews>
  <sheetFormatPr defaultColWidth="11" defaultRowHeight="15.5" x14ac:dyDescent="0.35"/>
  <cols>
    <col min="1" max="1" width="18.83203125" customWidth="1"/>
    <col min="2" max="2" width="15" bestFit="1" customWidth="1"/>
    <col min="3" max="3" width="13.5" bestFit="1" customWidth="1"/>
  </cols>
  <sheetData>
    <row r="1" spans="1:6" x14ac:dyDescent="0.35">
      <c r="A1" s="7"/>
    </row>
    <row r="6" spans="1:6" x14ac:dyDescent="0.35">
      <c r="A6" s="31" t="s">
        <v>117</v>
      </c>
      <c r="B6" s="34" t="s">
        <v>2</v>
      </c>
      <c r="C6" s="34" t="s">
        <v>118</v>
      </c>
      <c r="D6" s="6" t="s">
        <v>101</v>
      </c>
      <c r="E6" s="5"/>
      <c r="F6" s="6" t="s">
        <v>115</v>
      </c>
    </row>
    <row r="7" spans="1:6" x14ac:dyDescent="0.35">
      <c r="A7" s="6" t="s">
        <v>46</v>
      </c>
      <c r="B7" s="35">
        <f>'MSZ (voorbeeld)'!F47</f>
        <v>1272506</v>
      </c>
      <c r="C7" s="35">
        <f>'OF (1)'!F47</f>
        <v>912000</v>
      </c>
      <c r="D7" s="35" t="s">
        <v>119</v>
      </c>
      <c r="F7" s="36">
        <f>SUM(B7:D7)</f>
        <v>2184506</v>
      </c>
    </row>
    <row r="8" spans="1:6" x14ac:dyDescent="0.35">
      <c r="A8" s="6" t="s">
        <v>50</v>
      </c>
      <c r="B8" s="35">
        <f>'MSZ (voorbeeld)'!F48</f>
        <v>744061.67590697668</v>
      </c>
      <c r="C8" s="35">
        <f>'OF (1)'!F48</f>
        <v>233016</v>
      </c>
      <c r="D8" s="35" t="s">
        <v>119</v>
      </c>
      <c r="F8" s="36">
        <f>SUM(B8:D8)</f>
        <v>977077.67590697668</v>
      </c>
    </row>
    <row r="9" spans="1:6" x14ac:dyDescent="0.35">
      <c r="A9" s="6" t="s">
        <v>47</v>
      </c>
      <c r="B9" s="35">
        <f>'MSZ (voorbeeld)'!F49</f>
        <v>32065</v>
      </c>
      <c r="C9" s="35">
        <f>'OF (1)'!F49</f>
        <v>29760</v>
      </c>
      <c r="D9" s="35">
        <f>Penvoerder!F16</f>
        <v>21000</v>
      </c>
      <c r="F9" s="36">
        <f>SUM(B9:D9)</f>
        <v>82825</v>
      </c>
    </row>
    <row r="10" spans="1:6" x14ac:dyDescent="0.35">
      <c r="A10" s="6" t="s">
        <v>114</v>
      </c>
      <c r="B10" s="32" t="s">
        <v>119</v>
      </c>
      <c r="C10" s="32" t="s">
        <v>119</v>
      </c>
      <c r="D10" s="23">
        <f>Penvoerder!F17</f>
        <v>266360</v>
      </c>
      <c r="F10" s="36">
        <f>SUM(B10:D10)</f>
        <v>266360</v>
      </c>
    </row>
    <row r="11" spans="1:6" x14ac:dyDescent="0.35">
      <c r="B11" s="32"/>
      <c r="C11" s="32"/>
      <c r="F11" s="44"/>
    </row>
    <row r="12" spans="1:6" x14ac:dyDescent="0.35">
      <c r="A12" s="3" t="s">
        <v>115</v>
      </c>
      <c r="B12" s="45">
        <f t="shared" ref="B12:D12" si="0">SUM(B7:B10)</f>
        <v>2048632.6759069767</v>
      </c>
      <c r="C12" s="45">
        <f t="shared" si="0"/>
        <v>1174776</v>
      </c>
      <c r="D12" s="45">
        <f t="shared" si="0"/>
        <v>287360</v>
      </c>
      <c r="F12" s="36">
        <f>SUM(B12:D12)</f>
        <v>3510768.6759069767</v>
      </c>
    </row>
    <row r="13" spans="1:6" x14ac:dyDescent="0.35">
      <c r="F13" s="44"/>
    </row>
    <row r="14" spans="1:6" x14ac:dyDescent="0.35">
      <c r="A14" s="6" t="s">
        <v>120</v>
      </c>
      <c r="B14" s="23">
        <f>'MSZ (voorbeeld)'!F38</f>
        <v>1290051</v>
      </c>
      <c r="C14" s="35">
        <f>'OF (1)'!F38</f>
        <v>930000</v>
      </c>
      <c r="D14" t="s">
        <v>119</v>
      </c>
      <c r="F14" s="36">
        <f>SUM(B14:D14)</f>
        <v>2220051</v>
      </c>
    </row>
    <row r="15" spans="1:6" x14ac:dyDescent="0.35">
      <c r="A15" s="6" t="s">
        <v>121</v>
      </c>
      <c r="B15" s="23">
        <f>'MSZ (voorbeeld)'!F43</f>
        <v>758581.67590697668</v>
      </c>
      <c r="C15" s="35">
        <f>'OF (1)'!F43</f>
        <v>244776</v>
      </c>
      <c r="D15" t="s">
        <v>119</v>
      </c>
      <c r="F15" s="36">
        <f>SUM(B15:D15)</f>
        <v>1003357.6759069767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4"/>
  <sheetViews>
    <sheetView workbookViewId="0"/>
  </sheetViews>
  <sheetFormatPr defaultColWidth="8.83203125" defaultRowHeight="15.5" x14ac:dyDescent="0.35"/>
  <cols>
    <col min="1" max="1" width="33" bestFit="1" customWidth="1"/>
  </cols>
  <sheetData>
    <row r="1" spans="1:2" x14ac:dyDescent="0.35">
      <c r="A1" t="s">
        <v>18</v>
      </c>
      <c r="B1" s="46" t="s">
        <v>122</v>
      </c>
    </row>
    <row r="2" spans="1:2" x14ac:dyDescent="0.35">
      <c r="A2" t="s">
        <v>28</v>
      </c>
      <c r="B2" s="47" t="s">
        <v>123</v>
      </c>
    </row>
    <row r="3" spans="1:2" x14ac:dyDescent="0.35">
      <c r="A3" t="s">
        <v>23</v>
      </c>
      <c r="B3" s="47" t="s">
        <v>124</v>
      </c>
    </row>
    <row r="4" spans="1:2" x14ac:dyDescent="0.35">
      <c r="A4" t="s">
        <v>104</v>
      </c>
      <c r="B4" s="47" t="s">
        <v>125</v>
      </c>
    </row>
    <row r="7" spans="1:2" x14ac:dyDescent="0.35">
      <c r="A7" t="s">
        <v>2</v>
      </c>
    </row>
    <row r="8" spans="1:2" x14ac:dyDescent="0.35">
      <c r="A8" t="s">
        <v>87</v>
      </c>
    </row>
    <row r="9" spans="1:2" x14ac:dyDescent="0.35">
      <c r="A9" t="s">
        <v>126</v>
      </c>
    </row>
    <row r="10" spans="1:2" x14ac:dyDescent="0.35">
      <c r="A10" t="s">
        <v>127</v>
      </c>
    </row>
    <row r="11" spans="1:2" x14ac:dyDescent="0.35">
      <c r="A11" t="s">
        <v>128</v>
      </c>
    </row>
    <row r="12" spans="1:2" x14ac:dyDescent="0.35">
      <c r="A12" t="s">
        <v>129</v>
      </c>
    </row>
    <row r="13" spans="1:2" x14ac:dyDescent="0.35">
      <c r="A13" t="s">
        <v>130</v>
      </c>
    </row>
    <row r="14" spans="1:2" x14ac:dyDescent="0.35">
      <c r="A14" t="s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9574177-c49d-4cad-af30-c444f059b850">
      <UserInfo>
        <DisplayName/>
        <AccountId xsi:nil="true"/>
        <AccountType/>
      </UserInfo>
    </SharedWithUsers>
    <MediaLengthInSeconds xmlns="c45eac31-de65-4d14-8304-54054bbb52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C795AA4F54045B4AB2FFF9C8A8F16" ma:contentTypeVersion="12" ma:contentTypeDescription="Een nieuw document maken." ma:contentTypeScope="" ma:versionID="be23bb457e6349d3c43434094c291542">
  <xsd:schema xmlns:xsd="http://www.w3.org/2001/XMLSchema" xmlns:xs="http://www.w3.org/2001/XMLSchema" xmlns:p="http://schemas.microsoft.com/office/2006/metadata/properties" xmlns:ns2="c45eac31-de65-4d14-8304-54054bbb52e7" xmlns:ns3="19574177-c49d-4cad-af30-c444f059b850" targetNamespace="http://schemas.microsoft.com/office/2006/metadata/properties" ma:root="true" ma:fieldsID="63232cda38e9995c4df395d7c12ee399" ns2:_="" ns3:_="">
    <xsd:import namespace="c45eac31-de65-4d14-8304-54054bbb52e7"/>
    <xsd:import namespace="19574177-c49d-4cad-af30-c444f059b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eac31-de65-4d14-8304-54054bbb5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74177-c49d-4cad-af30-c444f059b8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F293B-A742-40DB-A34E-8D7B64BAD8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1C8562-6974-492B-A212-346431096F69}">
  <ds:schemaRefs>
    <ds:schemaRef ds:uri="http://www.w3.org/XML/1998/namespace"/>
    <ds:schemaRef ds:uri="c45eac31-de65-4d14-8304-54054bbb5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19574177-c49d-4cad-af30-c444f059b85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3204A54-FB57-4101-860A-001AD1CDB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eac31-de65-4d14-8304-54054bbb52e7"/>
    <ds:schemaRef ds:uri="19574177-c49d-4cad-af30-c444f059b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MSZ (voorbeeld)</vt:lpstr>
      <vt:lpstr>OF (1)</vt:lpstr>
      <vt:lpstr>Penvoerder</vt:lpstr>
      <vt:lpstr>Totaal</vt:lpstr>
      <vt:lpstr>Gegevens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Ineke van Roozendaal</cp:lastModifiedBy>
  <cp:revision/>
  <dcterms:created xsi:type="dcterms:W3CDTF">2021-11-24T18:49:27Z</dcterms:created>
  <dcterms:modified xsi:type="dcterms:W3CDTF">2022-01-17T10:04:34Z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0x0101007C4C795AA4F54045B4AB2FFF9C8A8F16</vt:lpwstr>
  </property>
  <property fmtid="{D5CDD505-2E9C-101B-9397-08002B2CF9AE}" pid="3" name="Order">
    <vt:r8>5123500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